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055" activeTab="0"/>
  </bookViews>
  <sheets>
    <sheet name="Resumo" sheetId="1" r:id="rId1"/>
  </sheets>
  <externalReferences>
    <externalReference r:id="rId4"/>
    <externalReference r:id="rId5"/>
  </externalReferences>
  <definedNames>
    <definedName name="\a">#REF!</definedName>
    <definedName name="_xlnm.Print_Area" localSheetId="0">'Resumo'!$A$2:$D$52</definedName>
    <definedName name="Custeio">#REF!</definedName>
    <definedName name="Depreciação">#REF!</definedName>
    <definedName name="HoMáquina">#REF!</definedName>
    <definedName name="HoraMáquina">#REF!</definedName>
    <definedName name="NOTA_EXPLICATIV">#REF!</definedName>
    <definedName name="TABELA_1">#REF!</definedName>
    <definedName name="TABELA_2">#REF!</definedName>
    <definedName name="Z_5B69E30E_3B31_11D5_873D_00105A060375_.wvu.PrintArea" localSheetId="0" hidden="1">'Resumo'!$A$2:$D$51</definedName>
  </definedNames>
  <calcPr fullCalcOnLoad="1"/>
</workbook>
</file>

<file path=xl/sharedStrings.xml><?xml version="1.0" encoding="utf-8"?>
<sst xmlns="http://schemas.openxmlformats.org/spreadsheetml/2006/main" count="50" uniqueCount="50">
  <si>
    <t>População pomar: 400 plantas/ha</t>
  </si>
  <si>
    <t xml:space="preserve">Produtividade media: </t>
  </si>
  <si>
    <t>A PREÇOS DE:</t>
  </si>
  <si>
    <t>PARTICI-</t>
  </si>
  <si>
    <t>DISCRIMINAÇÃO</t>
  </si>
  <si>
    <t>PAÇÃO</t>
  </si>
  <si>
    <t>(R$/ha)</t>
  </si>
  <si>
    <t>R$/Cx 40,8 kg</t>
  </si>
  <si>
    <t>(%)</t>
  </si>
  <si>
    <t>I - DESPESAS DE CUSTEIO DA LAVOURA</t>
  </si>
  <si>
    <t xml:space="preserve">  1 - Operação com avião</t>
  </si>
  <si>
    <t xml:space="preserve">  2 - Operação com máquinas</t>
  </si>
  <si>
    <t xml:space="preserve">  3 - Aluguel de máquinas</t>
  </si>
  <si>
    <t xml:space="preserve">  4 - Irrigação</t>
  </si>
  <si>
    <t xml:space="preserve">  4 - Mão-de-obra temporária</t>
  </si>
  <si>
    <t xml:space="preserve">  5 - Mão-de-obra fixa</t>
  </si>
  <si>
    <t xml:space="preserve">  6 - Mudas      </t>
  </si>
  <si>
    <t xml:space="preserve">  7 - Fertilizantes  </t>
  </si>
  <si>
    <t xml:space="preserve">  8 - Defensivos     </t>
  </si>
  <si>
    <t xml:space="preserve">  9 - Outros (desp.adm/marc.terraços e ruas/Imp. e taxas)     </t>
  </si>
  <si>
    <t>TOTAL DAS DESPESAS DE CUSTEIO DA LAVOURA (A)</t>
  </si>
  <si>
    <t>II - DESPESAS PÓS-COLHEITA</t>
  </si>
  <si>
    <t xml:space="preserve">  1 - Transporte externo</t>
  </si>
  <si>
    <t xml:space="preserve">  2 - Recepção, limpeza, secagem e armazenagem 30-d</t>
  </si>
  <si>
    <t xml:space="preserve">  3 - PROAGRO</t>
  </si>
  <si>
    <t xml:space="preserve">  4 - Assistência Técnica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</si>
  <si>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</si>
  <si>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</si>
  <si>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</si>
  <si>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</si>
  <si>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</si>
  <si>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</si>
  <si>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</si>
  <si>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</si>
  <si>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</si>
  <si>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do pomar</t>
  </si>
  <si>
    <t>Total de Depreciações (E)</t>
  </si>
  <si>
    <t xml:space="preserve">V - OUTROS CUSTOS FIXOS           </t>
  </si>
  <si>
    <t xml:space="preserve">  1 - Manutenção periódica de máquinas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</si>
  <si>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</si>
  <si>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</si>
  <si>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</si>
  <si>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</si>
  <si>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</si>
  <si>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</si>
  <si>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</si>
  <si>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Remuneração esperada sobre o pomar</t>
  </si>
  <si>
    <t xml:space="preserve">   3 - Terra</t>
  </si>
  <si>
    <t>Total de Renda de Fatores (I)</t>
  </si>
  <si>
    <t xml:space="preserve">CUSTO TOTAL  (H+I = J) 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</si>
</sst>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,##0.0_);\(#,##0.0\)"/>
    <numFmt numFmtId="175" formatCode="0.0%"/>
    <numFmt numFmtId="176" formatCode="0.000%"/>
    <numFmt numFmtId="177" formatCode="#,##0.000_);\(#,##0.000\)"/>
    <numFmt numFmtId="178" formatCode="#,##0.00000_);\(#,##0.00000\)"/>
    <numFmt numFmtId="179" formatCode="0.00000_)"/>
    <numFmt numFmtId="180" formatCode="0.0000%"/>
    <numFmt numFmtId="181" formatCode="_(* #,##0.0_);_(* \(#,##0.0\);_(* &quot;-&quot;??_);_(@_)"/>
    <numFmt numFmtId="182" formatCode="_(* #,##0_);_(* \(#,##0\);_(* &quot;-&quot;??_);_(@_)"/>
    <numFmt numFmtId="183" formatCode="0_)"/>
    <numFmt numFmtId="184" formatCode="0.00_)"/>
    <numFmt numFmtId="185" formatCode="dd\-mmm\-yy"/>
    <numFmt numFmtId="186" formatCode="#,##0.000"/>
    <numFmt numFmtId="187" formatCode="#,##0.0000"/>
    <numFmt numFmtId="188" formatCode="0.00000"/>
    <numFmt numFmtId="189" formatCode="dd\ \-\ mmm\ \-\ yyyy"/>
    <numFmt numFmtId="190" formatCode="_(&quot;R$ &quot;* #,##0.000_);_(&quot;R$ &quot;* \(#,##0.000\);_(&quot;R$ &quot;* &quot;-&quot;??_);_(@_)"/>
    <numFmt numFmtId="191" formatCode="0.0"/>
    <numFmt numFmtId="192" formatCode="#,##0.0000_);\(#,##0.0000\)"/>
    <numFmt numFmtId="193" formatCode="0.000_)"/>
    <numFmt numFmtId="194" formatCode="_(* #,##0.00000_);_(* \(#,##0.00000\);_(* &quot;-&quot;??_);_(@_)"/>
    <numFmt numFmtId="195" formatCode="0.00000%"/>
    <numFmt numFmtId="196" formatCode="0.000"/>
    <numFmt numFmtId="197" formatCode="&quot;R$&quot;#,##0_);\(&quot;R$&quot;#,##0\)"/>
    <numFmt numFmtId="198" formatCode="&quot;R$&quot;#,##0_);[Red]\(&quot;R$&quot;#,##0\)"/>
    <numFmt numFmtId="199" formatCode="&quot;R$&quot;#,##0.00_);\(&quot;R$&quot;#,##0.00\)"/>
    <numFmt numFmtId="200" formatCode="&quot;R$&quot;#,##0.00_);[Red]\(&quot;R$&quot;#,##0.00\)"/>
    <numFmt numFmtId="201" formatCode="&quot;R$&quot;\ #,##0;&quot;R$&quot;\ \-#,##0"/>
    <numFmt numFmtId="202" formatCode="&quot;R$&quot;\ #,##0;[Red]&quot;R$&quot;\ \-#,##0"/>
    <numFmt numFmtId="203" formatCode="&quot;R$&quot;\ #,##0.00;&quot;R$&quot;\ \-#,##0.00"/>
    <numFmt numFmtId="204" formatCode="&quot;R$&quot;\ #,##0.00;[Red]&quot;R$&quot;\ \-#,##0.00"/>
    <numFmt numFmtId="205" formatCode="_ &quot;R$&quot;\ * #,##0_ ;_ &quot;R$&quot;\ * \-#,##0_ ;_ &quot;R$&quot;\ * &quot;-&quot;_ ;_ @_ "/>
    <numFmt numFmtId="206" formatCode="_ * #,##0_ ;_ * \-#,##0_ ;_ * &quot;-&quot;_ ;_ @_ "/>
    <numFmt numFmtId="207" formatCode="_ &quot;R$&quot;\ * #,##0.00_ ;_ &quot;R$&quot;\ * \-#,##0.00_ ;_ &quot;R$&quot;\ * &quot;-&quot;??_ ;_ @_ "/>
    <numFmt numFmtId="208" formatCode="_ * #,##0.00_ ;_ * \-#,##0.00_ ;_ * &quot;-&quot;??_ ;_ @_ "/>
    <numFmt numFmtId="209" formatCode="&quot;Cr$&quot;#,##0_);\(&quot;Cr$&quot;#,##0\)"/>
    <numFmt numFmtId="210" formatCode="&quot;Cr$&quot;#,##0_);[Red]\(&quot;Cr$&quot;#,##0\)"/>
    <numFmt numFmtId="211" formatCode="&quot;Cr$&quot;#,##0.00_);\(&quot;Cr$&quot;#,##0.00\)"/>
    <numFmt numFmtId="212" formatCode="&quot;Cr$&quot;#,##0.00_);[Red]\(&quot;Cr$&quot;#,##0.00\)"/>
    <numFmt numFmtId="213" formatCode="_(&quot;Cr$&quot;* #,##0_);_(&quot;Cr$&quot;* \(#,##0\);_(&quot;Cr$&quot;* &quot;-&quot;_);_(@_)"/>
    <numFmt numFmtId="214" formatCode="_(&quot;Cr$&quot;* #,##0.00_);_(&quot;Cr$&quot;* \(#,##0.00\);_(&quot;Cr$&quot;* &quot;-&quot;??_);_(@_)"/>
    <numFmt numFmtId="215" formatCode="General_)"/>
    <numFmt numFmtId="216" formatCode="#,##0.000000_);\(#,##0.000000\)"/>
    <numFmt numFmtId="217" formatCode="#,##0.0000000_);\(#,##0.0000000\)"/>
    <numFmt numFmtId="218" formatCode="#,##0.0;\-#,##0.0"/>
    <numFmt numFmtId="219" formatCode="_(* #,##0.000_);_(* \(#,##0.000\);_(* &quot;-&quot;??_);_(@_)"/>
    <numFmt numFmtId="220" formatCode="_(* #,##0.0000_);_(* \(#,##0.0000\);_(* &quot;-&quot;??_);_(@_)"/>
    <numFmt numFmtId="221" formatCode="0.0_)"/>
    <numFmt numFmtId="222" formatCode="_(* #,##0.00000_);_(* \(#,##0.00000\);_(* &quot;-&quot;?????_);_(@_)"/>
    <numFmt numFmtId="223" formatCode="0.0_ ;[Red]\-0.0\ "/>
    <numFmt numFmtId="224" formatCode="[$-416]dddd\,\ d&quot; de &quot;mmmm&quot; de &quot;yyyy"/>
    <numFmt numFmtId="225" formatCode="dd/mm/yy;@"/>
    <numFmt numFmtId="226" formatCode="dd\-mmm\-yyyy"/>
    <numFmt numFmtId="227" formatCode="mmm\-yy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41">
    <xf numFmtId="39" fontId="0" fillId="0" borderId="0" xfId="0" applyAlignment="1">
      <alignment/>
    </xf>
    <xf numFmtId="39" fontId="6" fillId="0" borderId="0" xfId="0" applyFont="1" applyFill="1" applyAlignment="1">
      <alignment vertical="center"/>
    </xf>
    <xf numFmtId="39" fontId="6" fillId="0" borderId="0" xfId="0" applyFont="1" applyFill="1" applyAlignment="1">
      <alignment horizontal="centerContinuous" vertical="center"/>
    </xf>
    <xf numFmtId="39" fontId="8" fillId="0" borderId="0" xfId="0" applyFont="1" applyFill="1" applyAlignment="1">
      <alignment vertical="center"/>
    </xf>
    <xf numFmtId="39" fontId="6" fillId="0" borderId="1" xfId="0" applyFont="1" applyFill="1" applyBorder="1" applyAlignment="1" applyProtection="1">
      <alignment horizontal="right" vertical="center"/>
      <protection/>
    </xf>
    <xf numFmtId="39" fontId="1" fillId="0" borderId="0" xfId="0" applyNumberFormat="1" applyFont="1" applyFill="1" applyAlignment="1" applyProtection="1">
      <alignment horizontal="center" vertical="center"/>
      <protection/>
    </xf>
    <xf numFmtId="39" fontId="1" fillId="0" borderId="0" xfId="0" applyFont="1" applyFill="1" applyAlignment="1" applyProtection="1">
      <alignment horizontal="left" vertical="center"/>
      <protection/>
    </xf>
    <xf numFmtId="39" fontId="6" fillId="0" borderId="0" xfId="0" applyNumberFormat="1" applyFont="1" applyFill="1" applyAlignment="1" applyProtection="1">
      <alignment vertical="center"/>
      <protection/>
    </xf>
    <xf numFmtId="39" fontId="1" fillId="0" borderId="0" xfId="0" applyFont="1" applyFill="1" applyBorder="1" applyAlignment="1">
      <alignment vertical="center"/>
    </xf>
    <xf numFmtId="39" fontId="1" fillId="0" borderId="2" xfId="0" applyFont="1" applyFill="1" applyBorder="1" applyAlignment="1" applyProtection="1">
      <alignment horizontal="center" vertical="center"/>
      <protection/>
    </xf>
    <xf numFmtId="227" fontId="1" fillId="0" borderId="2" xfId="0" applyNumberFormat="1" applyFont="1" applyFill="1" applyBorder="1" applyAlignment="1" applyProtection="1">
      <alignment horizontal="centerContinuous" vertical="center"/>
      <protection/>
    </xf>
    <xf numFmtId="39" fontId="1" fillId="0" borderId="2" xfId="0" applyNumberFormat="1" applyFont="1" applyFill="1" applyBorder="1" applyAlignment="1" applyProtection="1">
      <alignment horizontal="center" vertical="center"/>
      <protection/>
    </xf>
    <xf numFmtId="39" fontId="6" fillId="0" borderId="0" xfId="0" applyFont="1" applyFill="1" applyAlignment="1">
      <alignment horizontal="center"/>
    </xf>
    <xf numFmtId="39" fontId="6" fillId="0" borderId="0" xfId="0" applyFont="1" applyFill="1" applyAlignment="1">
      <alignment/>
    </xf>
    <xf numFmtId="39" fontId="1" fillId="0" borderId="1" xfId="0" applyFont="1" applyFill="1" applyBorder="1" applyAlignment="1">
      <alignment vertical="center"/>
    </xf>
    <xf numFmtId="39" fontId="1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39" fontId="1" fillId="0" borderId="1" xfId="0" applyNumberFormat="1" applyFont="1" applyFill="1" applyBorder="1" applyAlignment="1" applyProtection="1">
      <alignment horizontal="center" vertical="center"/>
      <protection/>
    </xf>
    <xf numFmtId="39" fontId="6" fillId="0" borderId="0" xfId="0" applyFont="1" applyFill="1" applyAlignment="1" applyProtection="1">
      <alignment vertical="center"/>
      <protection/>
    </xf>
    <xf numFmtId="39" fontId="6" fillId="0" borderId="0" xfId="0" applyFont="1" applyFill="1" applyAlignment="1" applyProtection="1" quotePrefix="1">
      <alignment horizontal="left" vertical="center"/>
      <protection/>
    </xf>
    <xf numFmtId="171" fontId="6" fillId="0" borderId="0" xfId="20" applyFont="1" applyFill="1" applyAlignment="1" applyProtection="1">
      <alignment vertical="center"/>
      <protection/>
    </xf>
    <xf numFmtId="39" fontId="6" fillId="0" borderId="0" xfId="0" applyFont="1" applyFill="1" applyAlignment="1" applyProtection="1">
      <alignment horizontal="left" vertical="center"/>
      <protection/>
    </xf>
    <xf numFmtId="39" fontId="1" fillId="0" borderId="3" xfId="0" applyFont="1" applyFill="1" applyBorder="1" applyAlignment="1" applyProtection="1">
      <alignment horizontal="left" vertical="center"/>
      <protection/>
    </xf>
    <xf numFmtId="171" fontId="1" fillId="0" borderId="3" xfId="20" applyFont="1" applyFill="1" applyBorder="1" applyAlignment="1" applyProtection="1">
      <alignment vertical="center"/>
      <protection/>
    </xf>
    <xf numFmtId="39" fontId="1" fillId="0" borderId="0" xfId="0" applyFont="1" applyFill="1" applyAlignment="1" applyProtection="1" quotePrefix="1">
      <alignment horizontal="left" vertical="center"/>
      <protection/>
    </xf>
    <xf numFmtId="171" fontId="6" fillId="0" borderId="0" xfId="20" applyFont="1" applyFill="1" applyAlignment="1">
      <alignment vertical="center"/>
    </xf>
    <xf numFmtId="39" fontId="6" fillId="0" borderId="4" xfId="0" applyFont="1" applyFill="1" applyBorder="1" applyAlignment="1" applyProtection="1">
      <alignment horizontal="left" vertical="center"/>
      <protection/>
    </xf>
    <xf numFmtId="171" fontId="6" fillId="0" borderId="4" xfId="20" applyFont="1" applyFill="1" applyBorder="1" applyAlignment="1" applyProtection="1">
      <alignment vertical="center"/>
      <protection/>
    </xf>
    <xf numFmtId="39" fontId="6" fillId="0" borderId="0" xfId="0" applyFont="1" applyFill="1" applyBorder="1" applyAlignment="1">
      <alignment vertical="center"/>
    </xf>
    <xf numFmtId="39" fontId="3" fillId="0" borderId="3" xfId="0" applyFont="1" applyFill="1" applyBorder="1" applyAlignment="1" applyProtection="1">
      <alignment horizontal="left" vertical="center"/>
      <protection/>
    </xf>
    <xf numFmtId="171" fontId="3" fillId="0" borderId="3" xfId="20" applyFont="1" applyFill="1" applyBorder="1" applyAlignment="1" applyProtection="1">
      <alignment vertical="center"/>
      <protection/>
    </xf>
    <xf numFmtId="39" fontId="6" fillId="0" borderId="0" xfId="0" applyFont="1" applyFill="1" applyBorder="1" applyAlignment="1" applyProtection="1">
      <alignment vertical="center"/>
      <protection/>
    </xf>
    <xf numFmtId="10" fontId="6" fillId="0" borderId="0" xfId="19" applyNumberFormat="1" applyFont="1" applyFill="1" applyBorder="1" applyAlignment="1" applyProtection="1">
      <alignment vertical="center"/>
      <protection/>
    </xf>
    <xf numFmtId="39" fontId="6" fillId="0" borderId="0" xfId="0" applyFont="1" applyFill="1" applyBorder="1" applyAlignment="1" applyProtection="1">
      <alignment horizontal="left" vertical="center"/>
      <protection/>
    </xf>
    <xf numFmtId="39" fontId="6" fillId="0" borderId="3" xfId="0" applyFont="1" applyFill="1" applyBorder="1" applyAlignment="1" applyProtection="1">
      <alignment horizontal="left" vertical="center"/>
      <protection/>
    </xf>
    <xf numFmtId="171" fontId="6" fillId="0" borderId="3" xfId="20" applyFont="1" applyFill="1" applyBorder="1" applyAlignment="1" applyProtection="1">
      <alignment vertical="center"/>
      <protection/>
    </xf>
    <xf numFmtId="39" fontId="3" fillId="0" borderId="5" xfId="0" applyFont="1" applyFill="1" applyBorder="1" applyAlignment="1" applyProtection="1">
      <alignment horizontal="left" vertical="center"/>
      <protection/>
    </xf>
    <xf numFmtId="171" fontId="3" fillId="0" borderId="5" xfId="20" applyFont="1" applyFill="1" applyBorder="1" applyAlignment="1" applyProtection="1">
      <alignment vertical="center"/>
      <protection/>
    </xf>
    <xf numFmtId="39" fontId="1" fillId="0" borderId="0" xfId="0" applyFont="1" applyFill="1" applyAlignment="1">
      <alignment vertical="center"/>
    </xf>
    <xf numFmtId="39" fontId="9" fillId="0" borderId="0" xfId="0" applyFont="1" applyFill="1" applyAlignment="1">
      <alignment vertical="center"/>
    </xf>
    <xf numFmtId="39" fontId="7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uarios\asdrubal.jacobina\Documents\Custo%20de%20Producao_An&#225;lise%20Rent_CITRUS-BEBEDOUROS-S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EBEDOUROS\CUSTO%207&#186;%20ANO%20CITRUS-Bebedouro-Fase%20Produtiva%20-%20FEV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Citrus-Bebedouros-SP"/>
      <sheetName val="Análise Rentabilida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Parametros"/>
      <sheetName val="Indices técnicos"/>
      <sheetName val="Memo"/>
      <sheetName val="Entrada"/>
      <sheetName val="Custeio"/>
      <sheetName val="Resumo"/>
      <sheetName val="Compara Custo"/>
      <sheetName val="Consolidado Bebedouro"/>
      <sheetName val="Preços"/>
      <sheetName val="Análise"/>
      <sheetName val="Fluxo_Caixa"/>
      <sheetName val="Horamaquina"/>
      <sheetName val="Deprec_Seguro_Juro"/>
      <sheetName val="PROAGRO"/>
      <sheetName val="Manutenção"/>
    </sheetNames>
    <sheetDataSet>
      <sheetData sheetId="4">
        <row r="12">
          <cell r="C12">
            <v>0.0617</v>
          </cell>
        </row>
        <row r="18">
          <cell r="B18">
            <v>41671</v>
          </cell>
        </row>
        <row r="32">
          <cell r="B32">
            <v>0.4556</v>
          </cell>
        </row>
      </sheetData>
      <sheetData sheetId="5">
        <row r="2">
          <cell r="B2" t="str">
            <v>CUSTO DE PRODUÇÃO ESTIMADO</v>
          </cell>
        </row>
        <row r="3">
          <cell r="B3" t="str">
            <v>POMAR CÍTRICO-Sequeiro</v>
          </cell>
          <cell r="G3">
            <v>400</v>
          </cell>
        </row>
        <row r="4">
          <cell r="B4" t="str">
            <v>SAFRA DE 2014/2015</v>
          </cell>
        </row>
        <row r="5">
          <cell r="B5" t="str">
            <v>LOCAL: Bebedouro - SP</v>
          </cell>
          <cell r="G5">
            <v>2.5</v>
          </cell>
          <cell r="H5" t="str">
            <v>cx/planta</v>
          </cell>
        </row>
        <row r="6">
          <cell r="G6">
            <v>33000</v>
          </cell>
        </row>
        <row r="10">
          <cell r="B10" t="str">
            <v>FASE PRODUTIVA - 7º ANO</v>
          </cell>
        </row>
        <row r="12">
          <cell r="I12">
            <v>246.64</v>
          </cell>
        </row>
        <row r="13">
          <cell r="I13">
            <v>101.74</v>
          </cell>
        </row>
        <row r="14">
          <cell r="I14">
            <v>167.72</v>
          </cell>
        </row>
        <row r="15">
          <cell r="I15">
            <v>83.86</v>
          </cell>
        </row>
        <row r="16">
          <cell r="I16">
            <v>1109.88</v>
          </cell>
        </row>
        <row r="17">
          <cell r="I17">
            <v>92.49</v>
          </cell>
        </row>
        <row r="18">
          <cell r="I18">
            <v>648</v>
          </cell>
        </row>
        <row r="19">
          <cell r="I19">
            <v>96</v>
          </cell>
        </row>
        <row r="20">
          <cell r="I20">
            <v>30.83</v>
          </cell>
        </row>
        <row r="21">
          <cell r="I21">
            <v>27</v>
          </cell>
        </row>
        <row r="22">
          <cell r="I22">
            <v>45</v>
          </cell>
        </row>
        <row r="24">
          <cell r="I24">
            <v>23.25</v>
          </cell>
        </row>
        <row r="25">
          <cell r="I25">
            <v>253.45</v>
          </cell>
        </row>
        <row r="26">
          <cell r="I26">
            <v>190.08</v>
          </cell>
        </row>
        <row r="27">
          <cell r="I27">
            <v>184.32</v>
          </cell>
        </row>
        <row r="28">
          <cell r="I28">
            <v>172.8</v>
          </cell>
        </row>
        <row r="29">
          <cell r="I29">
            <v>240</v>
          </cell>
        </row>
        <row r="30">
          <cell r="I30">
            <v>99.84</v>
          </cell>
        </row>
        <row r="31">
          <cell r="I31">
            <v>46.08</v>
          </cell>
        </row>
        <row r="32">
          <cell r="I32">
            <v>54.86</v>
          </cell>
        </row>
        <row r="33">
          <cell r="I33">
            <v>244.94</v>
          </cell>
        </row>
        <row r="34">
          <cell r="I34">
            <v>20.52</v>
          </cell>
        </row>
        <row r="35">
          <cell r="I35">
            <v>42.99</v>
          </cell>
        </row>
        <row r="36">
          <cell r="I36">
            <v>37.71</v>
          </cell>
        </row>
        <row r="37">
          <cell r="I37">
            <v>23.85</v>
          </cell>
        </row>
        <row r="38">
          <cell r="I38">
            <v>43.2</v>
          </cell>
        </row>
        <row r="39">
          <cell r="I39">
            <v>129.02</v>
          </cell>
        </row>
        <row r="40">
          <cell r="I40">
            <v>115.2</v>
          </cell>
        </row>
        <row r="41">
          <cell r="I41">
            <v>91.58</v>
          </cell>
        </row>
        <row r="42">
          <cell r="I42">
            <v>36.96</v>
          </cell>
        </row>
        <row r="43">
          <cell r="I43">
            <v>35.52</v>
          </cell>
        </row>
        <row r="44">
          <cell r="I44">
            <v>10.8</v>
          </cell>
        </row>
        <row r="45">
          <cell r="I45">
            <v>1320.8</v>
          </cell>
        </row>
        <row r="46">
          <cell r="I46">
            <v>81.8</v>
          </cell>
        </row>
        <row r="47">
          <cell r="I47">
            <v>42.5</v>
          </cell>
        </row>
        <row r="48">
          <cell r="I48">
            <v>309.56</v>
          </cell>
        </row>
        <row r="50">
          <cell r="I50">
            <v>3000</v>
          </cell>
        </row>
        <row r="51">
          <cell r="I51">
            <v>2040</v>
          </cell>
        </row>
        <row r="56">
          <cell r="I56">
            <v>230.82</v>
          </cell>
        </row>
        <row r="57">
          <cell r="I57">
            <v>90</v>
          </cell>
        </row>
        <row r="58">
          <cell r="I58">
            <v>300</v>
          </cell>
        </row>
        <row r="60">
          <cell r="I60">
            <v>878.7628308677652</v>
          </cell>
        </row>
        <row r="65">
          <cell r="B65" t="str">
            <v>FONTE: CONAB/DIPAI/SUINF/GECUP</v>
          </cell>
        </row>
      </sheetData>
      <sheetData sheetId="8">
        <row r="22">
          <cell r="C22">
            <v>2050.0743142517304</v>
          </cell>
        </row>
      </sheetData>
      <sheetData sheetId="13">
        <row r="15">
          <cell r="J15">
            <v>14.530000000000001</v>
          </cell>
          <cell r="L15">
            <v>12.040000000000001</v>
          </cell>
        </row>
        <row r="25">
          <cell r="J25">
            <v>38.91</v>
          </cell>
        </row>
        <row r="33">
          <cell r="J33">
            <v>37.9</v>
          </cell>
        </row>
        <row r="34">
          <cell r="K34">
            <v>4.51</v>
          </cell>
          <cell r="L34">
            <v>37.1</v>
          </cell>
        </row>
      </sheetData>
      <sheetData sheetId="15">
        <row r="14">
          <cell r="F14">
            <v>15.6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tabSelected="1" workbookViewId="0" topLeftCell="A1">
      <selection activeCell="F7" sqref="F7"/>
    </sheetView>
  </sheetViews>
  <sheetFormatPr defaultColWidth="9.00390625" defaultRowHeight="15" customHeight="1"/>
  <cols>
    <col min="1" max="1" width="54.25390625" style="1" customWidth="1"/>
    <col min="2" max="2" width="14.25390625" style="1" customWidth="1"/>
    <col min="3" max="3" width="12.75390625" style="1" customWidth="1"/>
    <col min="4" max="4" width="9.75390625" style="1" customWidth="1"/>
    <col min="5" max="16384" width="11.50390625" style="1" customWidth="1"/>
  </cols>
  <sheetData>
    <row r="1" ht="15" customHeight="1">
      <c r="C1" s="2">
        <v>1</v>
      </c>
    </row>
    <row r="2" spans="1:4" ht="15" customHeight="1">
      <c r="A2" s="40" t="str">
        <f>'[2]Custeio'!B2</f>
        <v>CUSTO DE PRODUÇÃO ESTIMADO</v>
      </c>
      <c r="B2" s="40"/>
      <c r="C2" s="40"/>
      <c r="D2" s="40"/>
    </row>
    <row r="3" spans="1:4" s="3" customFormat="1" ht="15" customHeight="1">
      <c r="A3" s="40" t="str">
        <f>'[2]Custeio'!B3</f>
        <v>POMAR CÍTRICO-Sequeiro</v>
      </c>
      <c r="B3" s="40"/>
      <c r="C3" s="40"/>
      <c r="D3" s="40"/>
    </row>
    <row r="4" spans="1:4" ht="15" customHeight="1">
      <c r="A4" s="40" t="str">
        <f>'[2]Custeio'!B4</f>
        <v>SAFRA DE 2014/2015</v>
      </c>
      <c r="B4" s="40"/>
      <c r="C4" s="40"/>
      <c r="D4" s="40"/>
    </row>
    <row r="5" spans="1:4" ht="15" customHeight="1">
      <c r="A5" s="40" t="str">
        <f>'[2]Custeio'!B5</f>
        <v>LOCAL: Bebedouro - SP</v>
      </c>
      <c r="B5" s="40"/>
      <c r="C5" s="40"/>
      <c r="D5" s="40"/>
    </row>
    <row r="6" spans="1:4" ht="15" customHeight="1">
      <c r="A6" s="40" t="s">
        <v>0</v>
      </c>
      <c r="B6" s="40"/>
      <c r="C6" s="40"/>
      <c r="D6" s="40"/>
    </row>
    <row r="7" spans="1:4" ht="15" customHeight="1" thickBot="1">
      <c r="A7" s="4" t="s">
        <v>1</v>
      </c>
      <c r="B7" s="5">
        <f>'[2]Custeio'!G5</f>
        <v>2.5</v>
      </c>
      <c r="C7" s="6" t="str">
        <f>'[2]Custeio'!H5</f>
        <v>cx/planta</v>
      </c>
      <c r="D7" s="7"/>
    </row>
    <row r="8" spans="1:4" ht="15" customHeight="1">
      <c r="A8" s="8" t="str">
        <f>'[2]Custeio'!B10</f>
        <v>FASE PRODUTIVA - 7º ANO</v>
      </c>
      <c r="B8" s="9" t="s">
        <v>2</v>
      </c>
      <c r="C8" s="10">
        <f>'[2]Entrada'!B18</f>
        <v>41671</v>
      </c>
      <c r="D8" s="11" t="s">
        <v>3</v>
      </c>
    </row>
    <row r="9" spans="1:4" ht="15" customHeight="1">
      <c r="A9" s="6" t="s">
        <v>4</v>
      </c>
      <c r="B9" s="12"/>
      <c r="C9" s="13"/>
      <c r="D9" s="5" t="s">
        <v>5</v>
      </c>
    </row>
    <row r="10" spans="1:4" ht="15" customHeight="1" thickBot="1">
      <c r="A10" s="14"/>
      <c r="B10" s="15" t="s">
        <v>6</v>
      </c>
      <c r="C10" s="16" t="s">
        <v>7</v>
      </c>
      <c r="D10" s="17" t="s">
        <v>8</v>
      </c>
    </row>
    <row r="11" spans="1:2" ht="15" customHeight="1">
      <c r="A11" s="6" t="s">
        <v>9</v>
      </c>
      <c r="B11" s="18"/>
    </row>
    <row r="12" spans="1:4" ht="15" customHeight="1">
      <c r="A12" s="19" t="s">
        <v>10</v>
      </c>
      <c r="B12" s="20">
        <v>0</v>
      </c>
      <c r="C12" s="20">
        <f>ROUND(B12/('[2]Custeio'!$G$3*'[2]Custeio'!$G$5),2)</f>
        <v>0</v>
      </c>
      <c r="D12" s="20">
        <f aca="true" t="shared" si="0" ref="D12:D21">B12/$B$51*100</f>
        <v>0</v>
      </c>
    </row>
    <row r="13" spans="1:4" ht="15" customHeight="1">
      <c r="A13" s="19" t="s">
        <v>11</v>
      </c>
      <c r="B13" s="20">
        <f>SUM('[2]Custeio'!I12:I17,'[2]Custeio'!I20)</f>
        <v>1833.16</v>
      </c>
      <c r="C13" s="20">
        <f>ROUND(B13/('[2]Custeio'!$G$3*'[2]Custeio'!$G$5),2)</f>
        <v>1.83</v>
      </c>
      <c r="D13" s="20">
        <f t="shared" si="0"/>
        <v>10.99276979255605</v>
      </c>
    </row>
    <row r="14" spans="1:4" ht="15" customHeight="1">
      <c r="A14" s="19" t="s">
        <v>12</v>
      </c>
      <c r="B14" s="20">
        <v>0</v>
      </c>
      <c r="C14" s="20">
        <f>ROUND(B14/('[2]Custeio'!$G$3*'[2]Custeio'!$G$5),2)</f>
        <v>0</v>
      </c>
      <c r="D14" s="20">
        <f t="shared" si="0"/>
        <v>0</v>
      </c>
    </row>
    <row r="15" spans="1:4" ht="15" customHeight="1">
      <c r="A15" s="21" t="s">
        <v>13</v>
      </c>
      <c r="B15" s="20">
        <v>0</v>
      </c>
      <c r="C15" s="20">
        <f>ROUND(B15/('[2]Custeio'!$G$3*'[2]Custeio'!$G$5),2)</f>
        <v>0</v>
      </c>
      <c r="D15" s="20">
        <f t="shared" si="0"/>
        <v>0</v>
      </c>
    </row>
    <row r="16" spans="1:4" ht="15" customHeight="1">
      <c r="A16" s="21" t="s">
        <v>14</v>
      </c>
      <c r="B16" s="20">
        <f>'[2]Custeio'!I50</f>
        <v>3000</v>
      </c>
      <c r="C16" s="20">
        <f>ROUND(B16/('[2]Custeio'!$G$3*'[2]Custeio'!$G$5),2)</f>
        <v>3</v>
      </c>
      <c r="D16" s="20">
        <f t="shared" si="0"/>
        <v>17.98986961185502</v>
      </c>
    </row>
    <row r="17" spans="1:4" ht="15" customHeight="1">
      <c r="A17" s="21" t="s">
        <v>15</v>
      </c>
      <c r="B17" s="20">
        <f>SUM('[2]Custeio'!I18:I19,'[2]Custeio'!I21:I22)</f>
        <v>816</v>
      </c>
      <c r="C17" s="20">
        <f>ROUND(B17/('[2]Custeio'!$G$3*'[2]Custeio'!$G$5),2)</f>
        <v>0.82</v>
      </c>
      <c r="D17" s="20">
        <f t="shared" si="0"/>
        <v>4.893244534424565</v>
      </c>
    </row>
    <row r="18" spans="1:4" ht="15" customHeight="1">
      <c r="A18" s="21" t="s">
        <v>16</v>
      </c>
      <c r="B18" s="20">
        <v>0</v>
      </c>
      <c r="C18" s="20">
        <f>ROUND(B18/('[2]Custeio'!$G$3*'[2]Custeio'!$G$5),2)</f>
        <v>0</v>
      </c>
      <c r="D18" s="20">
        <f t="shared" si="0"/>
        <v>0</v>
      </c>
    </row>
    <row r="19" spans="1:4" ht="15" customHeight="1">
      <c r="A19" s="21" t="s">
        <v>17</v>
      </c>
      <c r="B19" s="20">
        <f>SUM('[2]Custeio'!I33:I38,'[2]Custeio'!I45:I47)</f>
        <v>1858.31</v>
      </c>
      <c r="C19" s="20">
        <f>ROUND(B19/('[2]Custeio'!$G$3*'[2]Custeio'!$G$5),2)</f>
        <v>1.86</v>
      </c>
      <c r="D19" s="20">
        <f t="shared" si="0"/>
        <v>11.143584866135434</v>
      </c>
    </row>
    <row r="20" spans="1:4" ht="15" customHeight="1">
      <c r="A20" s="21" t="s">
        <v>18</v>
      </c>
      <c r="B20" s="20">
        <f>SUM('[2]Custeio'!I24:I32,'[2]Custeio'!I39:I44)</f>
        <v>1683.7599999999995</v>
      </c>
      <c r="C20" s="20">
        <f>ROUND(B20/('[2]Custeio'!$G$3*'[2]Custeio'!$G$5),2)</f>
        <v>1.68</v>
      </c>
      <c r="D20" s="20">
        <f t="shared" si="0"/>
        <v>10.096874285885667</v>
      </c>
    </row>
    <row r="21" spans="1:4" ht="15" customHeight="1">
      <c r="A21" s="21" t="s">
        <v>19</v>
      </c>
      <c r="B21" s="20">
        <f>SUM('[2]Custeio'!I48,'[2]Custeio'!I57,'[2]Custeio'!I58)</f>
        <v>699.56</v>
      </c>
      <c r="C21" s="20">
        <f>ROUND(B21/('[2]Custeio'!$G$3*'[2]Custeio'!$G$5),2)</f>
        <v>0.7</v>
      </c>
      <c r="D21" s="20">
        <f t="shared" si="0"/>
        <v>4.194997728556432</v>
      </c>
    </row>
    <row r="22" spans="1:4" ht="15" customHeight="1">
      <c r="A22" s="22" t="s">
        <v>20</v>
      </c>
      <c r="B22" s="23">
        <f>SUM(B12:B21)</f>
        <v>9890.789999999999</v>
      </c>
      <c r="C22" s="23">
        <f>SUM(C12:C21)</f>
        <v>9.89</v>
      </c>
      <c r="D22" s="23">
        <f>SUM(D12:D21)</f>
        <v>59.31134081941317</v>
      </c>
    </row>
    <row r="23" spans="1:4" ht="15" customHeight="1">
      <c r="A23" s="24" t="s">
        <v>21</v>
      </c>
      <c r="B23" s="25"/>
      <c r="C23" s="25"/>
      <c r="D23" s="25"/>
    </row>
    <row r="24" spans="1:4" ht="15" customHeight="1">
      <c r="A24" s="19" t="s">
        <v>22</v>
      </c>
      <c r="B24" s="20">
        <f>'[2]Custeio'!I51</f>
        <v>2040</v>
      </c>
      <c r="C24" s="20">
        <f>ROUND(B24/('[2]Custeio'!$G$3*'[2]Custeio'!$G$5),2)</f>
        <v>2.04</v>
      </c>
      <c r="D24" s="20">
        <f>B24/$B$51*100</f>
        <v>12.233111336061413</v>
      </c>
    </row>
    <row r="25" spans="1:4" ht="15" customHeight="1">
      <c r="A25" s="19" t="s">
        <v>23</v>
      </c>
      <c r="B25" s="20">
        <v>0</v>
      </c>
      <c r="C25" s="20">
        <f>ROUND(B25/('[2]Custeio'!$G$3*'[2]Custeio'!$G$5),2)</f>
        <v>0</v>
      </c>
      <c r="D25" s="20">
        <f>B25/$B$51*100</f>
        <v>0</v>
      </c>
    </row>
    <row r="26" spans="1:4" ht="15" customHeight="1">
      <c r="A26" s="19" t="s">
        <v>24</v>
      </c>
      <c r="B26" s="20">
        <f>'[2]Custeio'!I55</f>
        <v>0</v>
      </c>
      <c r="C26" s="20">
        <f>ROUND(B26/('[2]Custeio'!$G$3*'[2]Custeio'!$G$5),2)</f>
        <v>0</v>
      </c>
      <c r="D26" s="20">
        <f>B26/$B$51*100</f>
        <v>0</v>
      </c>
    </row>
    <row r="27" spans="1:4" ht="15" customHeight="1">
      <c r="A27" s="19" t="s">
        <v>25</v>
      </c>
      <c r="B27" s="20">
        <f>'[2]Custeio'!I56</f>
        <v>230.82</v>
      </c>
      <c r="C27" s="20">
        <f>ROUND(B27/('[2]Custeio'!$G$3*'[2]Custeio'!$G$5),2)</f>
        <v>0.23</v>
      </c>
      <c r="D27" s="20">
        <f>B27/$B$51*100</f>
        <v>1.3841405679361252</v>
      </c>
    </row>
    <row r="28" spans="1:4" ht="15" customHeight="1">
      <c r="A28" s="26" t="s">
        <v>26</v>
      </c>
      <c r="B28" s="27">
        <f>SUM(B24:B27)</f>
        <v>2270.82</v>
      </c>
      <c r="C28" s="27">
        <f>SUM(C24:C27)</f>
        <v>2.27</v>
      </c>
      <c r="D28" s="27">
        <f>SUM(D24:D27)</f>
        <v>13.617251903997538</v>
      </c>
    </row>
    <row r="29" spans="1:4" s="28" customFormat="1" ht="15" customHeight="1">
      <c r="A29" s="6" t="s">
        <v>27</v>
      </c>
      <c r="B29" s="25"/>
      <c r="C29" s="25"/>
      <c r="D29" s="25"/>
    </row>
    <row r="30" spans="1:4" s="28" customFormat="1" ht="15" customHeight="1">
      <c r="A30" s="19" t="s">
        <v>28</v>
      </c>
      <c r="B30" s="20">
        <f>'[2]Custeio'!I60</f>
        <v>878.7628308677652</v>
      </c>
      <c r="C30" s="20">
        <f>ROUND(B30/('[2]Custeio'!$G$3*'[2]Custeio'!$G$5),2)</f>
        <v>0.88</v>
      </c>
      <c r="D30" s="20">
        <f>B30/$B$51*100</f>
        <v>5.2696095823519</v>
      </c>
    </row>
    <row r="31" spans="1:4" s="28" customFormat="1" ht="15" customHeight="1">
      <c r="A31" s="21" t="s">
        <v>29</v>
      </c>
      <c r="B31" s="20">
        <f>SUM(B30)</f>
        <v>878.7628308677652</v>
      </c>
      <c r="C31" s="20">
        <f>SUM(C30)</f>
        <v>0.88</v>
      </c>
      <c r="D31" s="20">
        <f>SUM(D30)</f>
        <v>5.2696095823519</v>
      </c>
    </row>
    <row r="32" spans="1:4" s="8" customFormat="1" ht="15" customHeight="1">
      <c r="A32" s="29" t="s">
        <v>30</v>
      </c>
      <c r="B32" s="30">
        <f>SUM(B22,B28,B31)</f>
        <v>13040.372830867764</v>
      </c>
      <c r="C32" s="30">
        <f>SUM(C22,C28,C31)</f>
        <v>13.040000000000001</v>
      </c>
      <c r="D32" s="30">
        <f>SUM(D22,D28,D31)</f>
        <v>78.1982023057626</v>
      </c>
    </row>
    <row r="33" spans="1:4" s="28" customFormat="1" ht="15" customHeight="1">
      <c r="A33" s="6" t="s">
        <v>31</v>
      </c>
      <c r="B33" s="25"/>
      <c r="C33" s="25"/>
      <c r="D33" s="25"/>
    </row>
    <row r="34" spans="1:4" s="28" customFormat="1" ht="15" customHeight="1">
      <c r="A34" s="21" t="s">
        <v>32</v>
      </c>
      <c r="B34" s="20">
        <f>'[2]Deprec_Seguro_Juro'!J15</f>
        <v>14.530000000000001</v>
      </c>
      <c r="C34" s="20">
        <f>ROUND(B34/('[2]Custeio'!$G$3*'[2]Custeio'!$G$5),2)</f>
        <v>0.01</v>
      </c>
      <c r="D34" s="20">
        <f>B34/$B$51*100</f>
        <v>0.08713093515341781</v>
      </c>
    </row>
    <row r="35" spans="1:4" s="28" customFormat="1" ht="15" customHeight="1">
      <c r="A35" s="21" t="s">
        <v>33</v>
      </c>
      <c r="B35" s="20">
        <f>'[2]Deprec_Seguro_Juro'!J33</f>
        <v>37.9</v>
      </c>
      <c r="C35" s="20">
        <f>ROUND(B35/('[2]Custeio'!$G$3*'[2]Custeio'!$G$5),2)</f>
        <v>0.04</v>
      </c>
      <c r="D35" s="20">
        <f>B35/$B$51*100</f>
        <v>0.2272720194297684</v>
      </c>
    </row>
    <row r="36" spans="1:4" s="28" customFormat="1" ht="15" customHeight="1">
      <c r="A36" s="19" t="s">
        <v>34</v>
      </c>
      <c r="B36" s="20">
        <f>'[2]Deprec_Seguro_Juro'!J25</f>
        <v>38.91</v>
      </c>
      <c r="C36" s="20">
        <f>ROUND(B36/('[2]Custeio'!$G$3*'[2]Custeio'!$G$5),2)</f>
        <v>0.04</v>
      </c>
      <c r="D36" s="20">
        <f>B36/$B$51*100</f>
        <v>0.2333286088657596</v>
      </c>
    </row>
    <row r="37" spans="1:4" s="28" customFormat="1" ht="15" customHeight="1">
      <c r="A37" s="21" t="s">
        <v>35</v>
      </c>
      <c r="B37" s="20">
        <f>'[2]Consolidado Bebedouro'!C22</f>
        <v>2050.0743142517304</v>
      </c>
      <c r="C37" s="20">
        <f>ROUND(B37/('[2]Custeio'!$G$3*'[2]Custeio'!$G$5),2)</f>
        <v>2.05</v>
      </c>
      <c r="D37" s="20">
        <f>B37/$B$51*100</f>
        <v>12.29352320266724</v>
      </c>
    </row>
    <row r="38" spans="1:243" s="28" customFormat="1" ht="15" customHeight="1">
      <c r="A38" s="26" t="s">
        <v>36</v>
      </c>
      <c r="B38" s="27">
        <f>SUM(B34:B37)</f>
        <v>2141.4143142517305</v>
      </c>
      <c r="C38" s="27">
        <f>SUM(C34:C37)</f>
        <v>2.1399999999999997</v>
      </c>
      <c r="D38" s="27">
        <f>SUM(D34:D37)</f>
        <v>12.841254766116185</v>
      </c>
      <c r="E38" s="31"/>
      <c r="F38" s="31"/>
      <c r="G38" s="32"/>
      <c r="H38" s="33"/>
      <c r="I38" s="31"/>
      <c r="J38" s="31"/>
      <c r="K38" s="32"/>
      <c r="L38" s="33"/>
      <c r="M38" s="31"/>
      <c r="N38" s="31"/>
      <c r="O38" s="32"/>
      <c r="P38" s="33"/>
      <c r="Q38" s="31"/>
      <c r="R38" s="31"/>
      <c r="S38" s="32"/>
      <c r="T38" s="33"/>
      <c r="U38" s="31"/>
      <c r="V38" s="31"/>
      <c r="W38" s="32"/>
      <c r="X38" s="33"/>
      <c r="Y38" s="31"/>
      <c r="Z38" s="31"/>
      <c r="AA38" s="32"/>
      <c r="AB38" s="33"/>
      <c r="AC38" s="31"/>
      <c r="AD38" s="31"/>
      <c r="AE38" s="32"/>
      <c r="AF38" s="33"/>
      <c r="AG38" s="31"/>
      <c r="AH38" s="31"/>
      <c r="AI38" s="32"/>
      <c r="AJ38" s="33"/>
      <c r="AK38" s="31"/>
      <c r="AL38" s="31"/>
      <c r="AM38" s="32"/>
      <c r="AN38" s="33"/>
      <c r="AO38" s="31"/>
      <c r="AP38" s="31"/>
      <c r="AQ38" s="32"/>
      <c r="AR38" s="33"/>
      <c r="AS38" s="31"/>
      <c r="AT38" s="31"/>
      <c r="AU38" s="32"/>
      <c r="AV38" s="33"/>
      <c r="AW38" s="31"/>
      <c r="AX38" s="31"/>
      <c r="AY38" s="32"/>
      <c r="AZ38" s="33"/>
      <c r="BA38" s="31"/>
      <c r="BB38" s="31"/>
      <c r="BC38" s="32"/>
      <c r="BD38" s="33"/>
      <c r="BE38" s="31"/>
      <c r="BF38" s="31"/>
      <c r="BG38" s="32"/>
      <c r="BH38" s="33"/>
      <c r="BI38" s="31"/>
      <c r="BJ38" s="31"/>
      <c r="BK38" s="32"/>
      <c r="BL38" s="33"/>
      <c r="BM38" s="31"/>
      <c r="BN38" s="31"/>
      <c r="BO38" s="32"/>
      <c r="BP38" s="33"/>
      <c r="BQ38" s="31"/>
      <c r="BR38" s="31"/>
      <c r="BS38" s="32"/>
      <c r="BT38" s="33"/>
      <c r="BU38" s="31"/>
      <c r="BV38" s="31"/>
      <c r="BW38" s="32"/>
      <c r="BX38" s="33"/>
      <c r="BY38" s="31"/>
      <c r="BZ38" s="31"/>
      <c r="CA38" s="32"/>
      <c r="CB38" s="33"/>
      <c r="CC38" s="31"/>
      <c r="CD38" s="31"/>
      <c r="CE38" s="32"/>
      <c r="CF38" s="33"/>
      <c r="CG38" s="31"/>
      <c r="CH38" s="31"/>
      <c r="CI38" s="32"/>
      <c r="CJ38" s="33"/>
      <c r="CK38" s="31"/>
      <c r="CL38" s="31"/>
      <c r="CM38" s="32"/>
      <c r="CN38" s="33"/>
      <c r="CO38" s="31"/>
      <c r="CP38" s="31"/>
      <c r="CQ38" s="32"/>
      <c r="CR38" s="33"/>
      <c r="CS38" s="31"/>
      <c r="CT38" s="31"/>
      <c r="CU38" s="32"/>
      <c r="CV38" s="33"/>
      <c r="CW38" s="31"/>
      <c r="CX38" s="31"/>
      <c r="CY38" s="32"/>
      <c r="CZ38" s="33"/>
      <c r="DA38" s="31"/>
      <c r="DB38" s="31"/>
      <c r="DC38" s="32"/>
      <c r="DD38" s="33"/>
      <c r="DE38" s="31"/>
      <c r="DF38" s="31"/>
      <c r="DG38" s="32"/>
      <c r="DH38" s="33"/>
      <c r="DI38" s="31"/>
      <c r="DJ38" s="31"/>
      <c r="DK38" s="32"/>
      <c r="DL38" s="33"/>
      <c r="DM38" s="31"/>
      <c r="DN38" s="31"/>
      <c r="DO38" s="32"/>
      <c r="DP38" s="33"/>
      <c r="DQ38" s="31"/>
      <c r="DR38" s="31"/>
      <c r="DS38" s="32"/>
      <c r="DT38" s="33"/>
      <c r="DU38" s="31"/>
      <c r="DV38" s="31"/>
      <c r="DW38" s="32"/>
      <c r="DX38" s="33"/>
      <c r="DY38" s="31"/>
      <c r="DZ38" s="31"/>
      <c r="EA38" s="32"/>
      <c r="EB38" s="33"/>
      <c r="EC38" s="31"/>
      <c r="ED38" s="31"/>
      <c r="EE38" s="32"/>
      <c r="EF38" s="33"/>
      <c r="EG38" s="31"/>
      <c r="EH38" s="31"/>
      <c r="EI38" s="32"/>
      <c r="EJ38" s="33"/>
      <c r="EK38" s="31"/>
      <c r="EL38" s="31"/>
      <c r="EM38" s="32"/>
      <c r="EN38" s="33"/>
      <c r="EO38" s="31"/>
      <c r="EP38" s="31"/>
      <c r="EQ38" s="32"/>
      <c r="ER38" s="33"/>
      <c r="ES38" s="31"/>
      <c r="ET38" s="31"/>
      <c r="EU38" s="32"/>
      <c r="EV38" s="33"/>
      <c r="EW38" s="31"/>
      <c r="EX38" s="31"/>
      <c r="EY38" s="32"/>
      <c r="EZ38" s="33"/>
      <c r="FA38" s="31"/>
      <c r="FB38" s="31"/>
      <c r="FC38" s="32"/>
      <c r="FD38" s="33"/>
      <c r="FE38" s="31"/>
      <c r="FF38" s="31"/>
      <c r="FG38" s="32"/>
      <c r="FH38" s="33"/>
      <c r="FI38" s="31"/>
      <c r="FJ38" s="31"/>
      <c r="FK38" s="32"/>
      <c r="FL38" s="33"/>
      <c r="FM38" s="31"/>
      <c r="FN38" s="31"/>
      <c r="FO38" s="32"/>
      <c r="FP38" s="33"/>
      <c r="FQ38" s="31"/>
      <c r="FR38" s="31"/>
      <c r="FS38" s="32"/>
      <c r="FT38" s="33"/>
      <c r="FU38" s="31"/>
      <c r="FV38" s="31"/>
      <c r="FW38" s="32"/>
      <c r="FX38" s="33"/>
      <c r="FY38" s="31"/>
      <c r="FZ38" s="31"/>
      <c r="GA38" s="32"/>
      <c r="GB38" s="33"/>
      <c r="GC38" s="31"/>
      <c r="GD38" s="31"/>
      <c r="GE38" s="32"/>
      <c r="GF38" s="33"/>
      <c r="GG38" s="31"/>
      <c r="GH38" s="31"/>
      <c r="GI38" s="32"/>
      <c r="GJ38" s="33"/>
      <c r="GK38" s="31"/>
      <c r="GL38" s="31"/>
      <c r="GM38" s="32"/>
      <c r="GN38" s="33"/>
      <c r="GO38" s="31"/>
      <c r="GP38" s="31"/>
      <c r="GQ38" s="32"/>
      <c r="GR38" s="33"/>
      <c r="GS38" s="31"/>
      <c r="GT38" s="31"/>
      <c r="GU38" s="32"/>
      <c r="GV38" s="33"/>
      <c r="GW38" s="31"/>
      <c r="GX38" s="31"/>
      <c r="GY38" s="32"/>
      <c r="GZ38" s="33"/>
      <c r="HA38" s="31"/>
      <c r="HB38" s="31"/>
      <c r="HC38" s="32"/>
      <c r="HD38" s="33"/>
      <c r="HE38" s="31"/>
      <c r="HF38" s="31"/>
      <c r="HG38" s="32"/>
      <c r="HH38" s="33"/>
      <c r="HI38" s="31"/>
      <c r="HJ38" s="31"/>
      <c r="HK38" s="32"/>
      <c r="HL38" s="33"/>
      <c r="HM38" s="31"/>
      <c r="HN38" s="31"/>
      <c r="HO38" s="32"/>
      <c r="HP38" s="33"/>
      <c r="HQ38" s="31"/>
      <c r="HR38" s="31"/>
      <c r="HS38" s="32"/>
      <c r="HT38" s="33"/>
      <c r="HU38" s="31"/>
      <c r="HV38" s="31"/>
      <c r="HW38" s="32"/>
      <c r="HX38" s="33"/>
      <c r="HY38" s="31"/>
      <c r="HZ38" s="31"/>
      <c r="IA38" s="32"/>
      <c r="IB38" s="33"/>
      <c r="IC38" s="31"/>
      <c r="ID38" s="31"/>
      <c r="IE38" s="32"/>
      <c r="IF38" s="33"/>
      <c r="IG38" s="31"/>
      <c r="IH38" s="31"/>
      <c r="II38" s="32"/>
    </row>
    <row r="39" spans="1:4" s="28" customFormat="1" ht="15" customHeight="1">
      <c r="A39" s="6" t="s">
        <v>37</v>
      </c>
      <c r="B39" s="25"/>
      <c r="C39" s="25"/>
      <c r="D39" s="25"/>
    </row>
    <row r="40" spans="1:4" s="28" customFormat="1" ht="15" customHeight="1">
      <c r="A40" s="19" t="s">
        <v>38</v>
      </c>
      <c r="B40" s="20">
        <f>'[2]Manutenção'!$F$14</f>
        <v>15.6</v>
      </c>
      <c r="C40" s="20">
        <f>ROUND(B40/('[2]Custeio'!$G$3*'[2]Custeio'!$G$5),2)</f>
        <v>0.02</v>
      </c>
      <c r="D40" s="20">
        <f>B40/$B$51*100</f>
        <v>0.0935473219816461</v>
      </c>
    </row>
    <row r="41" spans="1:4" s="28" customFormat="1" ht="15" customHeight="1">
      <c r="A41" s="21" t="s">
        <v>39</v>
      </c>
      <c r="B41" s="20">
        <f>ROUND((B17*'[2]Entrada'!$B$32),2)</f>
        <v>371.77</v>
      </c>
      <c r="C41" s="20">
        <f>ROUND(B41/('[2]Custeio'!$G$3*'[2]Custeio'!$G$5),2)</f>
        <v>0.37</v>
      </c>
      <c r="D41" s="20">
        <f>B41/$B$51*100</f>
        <v>2.2293646085331136</v>
      </c>
    </row>
    <row r="42" spans="1:4" s="28" customFormat="1" ht="15" customHeight="1">
      <c r="A42" s="19" t="s">
        <v>40</v>
      </c>
      <c r="B42" s="20">
        <f>'[2]Deprec_Seguro_Juro'!K34</f>
        <v>4.51</v>
      </c>
      <c r="C42" s="20">
        <f>ROUND(B42/('[2]Custeio'!$G$3*'[2]Custeio'!$G$5),2)</f>
        <v>0</v>
      </c>
      <c r="D42" s="20">
        <f>B42/$B$51*100</f>
        <v>0.027044770649822043</v>
      </c>
    </row>
    <row r="43" spans="1:243" s="28" customFormat="1" ht="15" customHeight="1">
      <c r="A43" s="26" t="s">
        <v>41</v>
      </c>
      <c r="B43" s="27">
        <f>SUM(B40:B42)</f>
        <v>391.88</v>
      </c>
      <c r="C43" s="27">
        <f>SUM(C40:C42)</f>
        <v>0.39</v>
      </c>
      <c r="D43" s="27">
        <f>B43/$B$51*100</f>
        <v>2.3499567011645817</v>
      </c>
      <c r="E43" s="31"/>
      <c r="F43" s="31"/>
      <c r="G43" s="32"/>
      <c r="H43" s="33"/>
      <c r="I43" s="31"/>
      <c r="J43" s="31"/>
      <c r="K43" s="32"/>
      <c r="L43" s="33"/>
      <c r="M43" s="31"/>
      <c r="N43" s="31"/>
      <c r="O43" s="32"/>
      <c r="P43" s="33"/>
      <c r="Q43" s="31"/>
      <c r="R43" s="31"/>
      <c r="S43" s="32"/>
      <c r="T43" s="33"/>
      <c r="U43" s="31"/>
      <c r="V43" s="31"/>
      <c r="W43" s="32"/>
      <c r="X43" s="33"/>
      <c r="Y43" s="31"/>
      <c r="Z43" s="31"/>
      <c r="AA43" s="32"/>
      <c r="AB43" s="33"/>
      <c r="AC43" s="31"/>
      <c r="AD43" s="31"/>
      <c r="AE43" s="32"/>
      <c r="AF43" s="33"/>
      <c r="AG43" s="31"/>
      <c r="AH43" s="31"/>
      <c r="AI43" s="32"/>
      <c r="AJ43" s="33"/>
      <c r="AK43" s="31"/>
      <c r="AL43" s="31"/>
      <c r="AM43" s="32"/>
      <c r="AN43" s="33"/>
      <c r="AO43" s="31"/>
      <c r="AP43" s="31"/>
      <c r="AQ43" s="32"/>
      <c r="AR43" s="33"/>
      <c r="AS43" s="31"/>
      <c r="AT43" s="31"/>
      <c r="AU43" s="32"/>
      <c r="AV43" s="33"/>
      <c r="AW43" s="31"/>
      <c r="AX43" s="31"/>
      <c r="AY43" s="32"/>
      <c r="AZ43" s="33"/>
      <c r="BA43" s="31"/>
      <c r="BB43" s="31"/>
      <c r="BC43" s="32"/>
      <c r="BD43" s="33"/>
      <c r="BE43" s="31"/>
      <c r="BF43" s="31"/>
      <c r="BG43" s="32"/>
      <c r="BH43" s="33"/>
      <c r="BI43" s="31"/>
      <c r="BJ43" s="31"/>
      <c r="BK43" s="32"/>
      <c r="BL43" s="33"/>
      <c r="BM43" s="31"/>
      <c r="BN43" s="31"/>
      <c r="BO43" s="32"/>
      <c r="BP43" s="33"/>
      <c r="BQ43" s="31"/>
      <c r="BR43" s="31"/>
      <c r="BS43" s="32"/>
      <c r="BT43" s="33"/>
      <c r="BU43" s="31"/>
      <c r="BV43" s="31"/>
      <c r="BW43" s="32"/>
      <c r="BX43" s="33"/>
      <c r="BY43" s="31"/>
      <c r="BZ43" s="31"/>
      <c r="CA43" s="32"/>
      <c r="CB43" s="33"/>
      <c r="CC43" s="31"/>
      <c r="CD43" s="31"/>
      <c r="CE43" s="32"/>
      <c r="CF43" s="33"/>
      <c r="CG43" s="31"/>
      <c r="CH43" s="31"/>
      <c r="CI43" s="32"/>
      <c r="CJ43" s="33"/>
      <c r="CK43" s="31"/>
      <c r="CL43" s="31"/>
      <c r="CM43" s="32"/>
      <c r="CN43" s="33"/>
      <c r="CO43" s="31"/>
      <c r="CP43" s="31"/>
      <c r="CQ43" s="32"/>
      <c r="CR43" s="33"/>
      <c r="CS43" s="31"/>
      <c r="CT43" s="31"/>
      <c r="CU43" s="32"/>
      <c r="CV43" s="33"/>
      <c r="CW43" s="31"/>
      <c r="CX43" s="31"/>
      <c r="CY43" s="32"/>
      <c r="CZ43" s="33"/>
      <c r="DA43" s="31"/>
      <c r="DB43" s="31"/>
      <c r="DC43" s="32"/>
      <c r="DD43" s="33"/>
      <c r="DE43" s="31"/>
      <c r="DF43" s="31"/>
      <c r="DG43" s="32"/>
      <c r="DH43" s="33"/>
      <c r="DI43" s="31"/>
      <c r="DJ43" s="31"/>
      <c r="DK43" s="32"/>
      <c r="DL43" s="33"/>
      <c r="DM43" s="31"/>
      <c r="DN43" s="31"/>
      <c r="DO43" s="32"/>
      <c r="DP43" s="33"/>
      <c r="DQ43" s="31"/>
      <c r="DR43" s="31"/>
      <c r="DS43" s="32"/>
      <c r="DT43" s="33"/>
      <c r="DU43" s="31"/>
      <c r="DV43" s="31"/>
      <c r="DW43" s="32"/>
      <c r="DX43" s="33"/>
      <c r="DY43" s="31"/>
      <c r="DZ43" s="31"/>
      <c r="EA43" s="32"/>
      <c r="EB43" s="33"/>
      <c r="EC43" s="31"/>
      <c r="ED43" s="31"/>
      <c r="EE43" s="32"/>
      <c r="EF43" s="33"/>
      <c r="EG43" s="31"/>
      <c r="EH43" s="31"/>
      <c r="EI43" s="32"/>
      <c r="EJ43" s="33"/>
      <c r="EK43" s="31"/>
      <c r="EL43" s="31"/>
      <c r="EM43" s="32"/>
      <c r="EN43" s="33"/>
      <c r="EO43" s="31"/>
      <c r="EP43" s="31"/>
      <c r="EQ43" s="32"/>
      <c r="ER43" s="33"/>
      <c r="ES43" s="31"/>
      <c r="ET43" s="31"/>
      <c r="EU43" s="32"/>
      <c r="EV43" s="33"/>
      <c r="EW43" s="31"/>
      <c r="EX43" s="31"/>
      <c r="EY43" s="32"/>
      <c r="EZ43" s="33"/>
      <c r="FA43" s="31"/>
      <c r="FB43" s="31"/>
      <c r="FC43" s="32"/>
      <c r="FD43" s="33"/>
      <c r="FE43" s="31"/>
      <c r="FF43" s="31"/>
      <c r="FG43" s="32"/>
      <c r="FH43" s="33"/>
      <c r="FI43" s="31"/>
      <c r="FJ43" s="31"/>
      <c r="FK43" s="32"/>
      <c r="FL43" s="33"/>
      <c r="FM43" s="31"/>
      <c r="FN43" s="31"/>
      <c r="FO43" s="32"/>
      <c r="FP43" s="33"/>
      <c r="FQ43" s="31"/>
      <c r="FR43" s="31"/>
      <c r="FS43" s="32"/>
      <c r="FT43" s="33"/>
      <c r="FU43" s="31"/>
      <c r="FV43" s="31"/>
      <c r="FW43" s="32"/>
      <c r="FX43" s="33"/>
      <c r="FY43" s="31"/>
      <c r="FZ43" s="31"/>
      <c r="GA43" s="32"/>
      <c r="GB43" s="33"/>
      <c r="GC43" s="31"/>
      <c r="GD43" s="31"/>
      <c r="GE43" s="32"/>
      <c r="GF43" s="33"/>
      <c r="GG43" s="31"/>
      <c r="GH43" s="31"/>
      <c r="GI43" s="32"/>
      <c r="GJ43" s="33"/>
      <c r="GK43" s="31"/>
      <c r="GL43" s="31"/>
      <c r="GM43" s="32"/>
      <c r="GN43" s="33"/>
      <c r="GO43" s="31"/>
      <c r="GP43" s="31"/>
      <c r="GQ43" s="32"/>
      <c r="GR43" s="33"/>
      <c r="GS43" s="31"/>
      <c r="GT43" s="31"/>
      <c r="GU43" s="32"/>
      <c r="GV43" s="33"/>
      <c r="GW43" s="31"/>
      <c r="GX43" s="31"/>
      <c r="GY43" s="32"/>
      <c r="GZ43" s="33"/>
      <c r="HA43" s="31"/>
      <c r="HB43" s="31"/>
      <c r="HC43" s="32"/>
      <c r="HD43" s="33"/>
      <c r="HE43" s="31"/>
      <c r="HF43" s="31"/>
      <c r="HG43" s="32"/>
      <c r="HH43" s="33"/>
      <c r="HI43" s="31"/>
      <c r="HJ43" s="31"/>
      <c r="HK43" s="32"/>
      <c r="HL43" s="33"/>
      <c r="HM43" s="31"/>
      <c r="HN43" s="31"/>
      <c r="HO43" s="32"/>
      <c r="HP43" s="33"/>
      <c r="HQ43" s="31"/>
      <c r="HR43" s="31"/>
      <c r="HS43" s="32"/>
      <c r="HT43" s="33"/>
      <c r="HU43" s="31"/>
      <c r="HV43" s="31"/>
      <c r="HW43" s="32"/>
      <c r="HX43" s="33"/>
      <c r="HY43" s="31"/>
      <c r="HZ43" s="31"/>
      <c r="IA43" s="32"/>
      <c r="IB43" s="33"/>
      <c r="IC43" s="31"/>
      <c r="ID43" s="31"/>
      <c r="IE43" s="32"/>
      <c r="IF43" s="33"/>
      <c r="IG43" s="31"/>
      <c r="IH43" s="31"/>
      <c r="II43" s="32"/>
    </row>
    <row r="44" spans="1:241" s="28" customFormat="1" ht="15" customHeight="1">
      <c r="A44" s="34" t="s">
        <v>42</v>
      </c>
      <c r="B44" s="35">
        <f>SUM(B38,B43)</f>
        <v>2533.2943142517306</v>
      </c>
      <c r="C44" s="35">
        <f>SUM(C38,C43)</f>
        <v>2.53</v>
      </c>
      <c r="D44" s="35">
        <f>SUM(D38,D43)</f>
        <v>15.191211467280766</v>
      </c>
      <c r="E44" s="31"/>
      <c r="F44" s="33"/>
      <c r="G44" s="31"/>
      <c r="H44" s="31"/>
      <c r="I44" s="31"/>
      <c r="J44" s="33"/>
      <c r="K44" s="31"/>
      <c r="L44" s="31"/>
      <c r="M44" s="31"/>
      <c r="N44" s="33"/>
      <c r="O44" s="31"/>
      <c r="P44" s="31"/>
      <c r="Q44" s="31"/>
      <c r="R44" s="33"/>
      <c r="S44" s="31"/>
      <c r="T44" s="31"/>
      <c r="U44" s="31"/>
      <c r="V44" s="33"/>
      <c r="W44" s="31"/>
      <c r="X44" s="31"/>
      <c r="Y44" s="31"/>
      <c r="Z44" s="33"/>
      <c r="AA44" s="31"/>
      <c r="AB44" s="31"/>
      <c r="AC44" s="31"/>
      <c r="AD44" s="33"/>
      <c r="AE44" s="31"/>
      <c r="AF44" s="31"/>
      <c r="AG44" s="31"/>
      <c r="AH44" s="33"/>
      <c r="AI44" s="31"/>
      <c r="AJ44" s="31"/>
      <c r="AK44" s="31"/>
      <c r="AL44" s="33"/>
      <c r="AM44" s="31"/>
      <c r="AN44" s="31"/>
      <c r="AO44" s="31"/>
      <c r="AP44" s="33"/>
      <c r="AQ44" s="31"/>
      <c r="AR44" s="31"/>
      <c r="AS44" s="31"/>
      <c r="AT44" s="33"/>
      <c r="AU44" s="31"/>
      <c r="AV44" s="31"/>
      <c r="AW44" s="31"/>
      <c r="AX44" s="33"/>
      <c r="AY44" s="31"/>
      <c r="AZ44" s="31"/>
      <c r="BA44" s="31"/>
      <c r="BB44" s="33"/>
      <c r="BC44" s="31"/>
      <c r="BD44" s="31"/>
      <c r="BE44" s="31"/>
      <c r="BF44" s="33"/>
      <c r="BG44" s="31"/>
      <c r="BH44" s="31"/>
      <c r="BI44" s="31"/>
      <c r="BJ44" s="33"/>
      <c r="BK44" s="31"/>
      <c r="BL44" s="31"/>
      <c r="BM44" s="31"/>
      <c r="BN44" s="33"/>
      <c r="BO44" s="31"/>
      <c r="BP44" s="31"/>
      <c r="BQ44" s="31"/>
      <c r="BR44" s="33"/>
      <c r="BS44" s="31"/>
      <c r="BT44" s="31"/>
      <c r="BU44" s="31"/>
      <c r="BV44" s="33"/>
      <c r="BW44" s="31"/>
      <c r="BX44" s="31"/>
      <c r="BY44" s="31"/>
      <c r="BZ44" s="33"/>
      <c r="CA44" s="31"/>
      <c r="CB44" s="31"/>
      <c r="CC44" s="31"/>
      <c r="CD44" s="33"/>
      <c r="CE44" s="31"/>
      <c r="CF44" s="31"/>
      <c r="CG44" s="31"/>
      <c r="CH44" s="33"/>
      <c r="CI44" s="31"/>
      <c r="CJ44" s="31"/>
      <c r="CK44" s="31"/>
      <c r="CL44" s="33"/>
      <c r="CM44" s="31"/>
      <c r="CN44" s="31"/>
      <c r="CO44" s="31"/>
      <c r="CP44" s="33"/>
      <c r="CQ44" s="31"/>
      <c r="CR44" s="31"/>
      <c r="CS44" s="31"/>
      <c r="CT44" s="33"/>
      <c r="CU44" s="31"/>
      <c r="CV44" s="31"/>
      <c r="CW44" s="31"/>
      <c r="CX44" s="33"/>
      <c r="CY44" s="31"/>
      <c r="CZ44" s="31"/>
      <c r="DA44" s="31"/>
      <c r="DB44" s="33"/>
      <c r="DC44" s="31"/>
      <c r="DD44" s="31"/>
      <c r="DE44" s="31"/>
      <c r="DF44" s="33"/>
      <c r="DG44" s="31"/>
      <c r="DH44" s="31"/>
      <c r="DI44" s="31"/>
      <c r="DJ44" s="33"/>
      <c r="DK44" s="31"/>
      <c r="DL44" s="31"/>
      <c r="DM44" s="31"/>
      <c r="DN44" s="33"/>
      <c r="DO44" s="31"/>
      <c r="DP44" s="31"/>
      <c r="DQ44" s="31"/>
      <c r="DR44" s="33"/>
      <c r="DS44" s="31"/>
      <c r="DT44" s="31"/>
      <c r="DU44" s="31"/>
      <c r="DV44" s="33"/>
      <c r="DW44" s="31"/>
      <c r="DX44" s="31"/>
      <c r="DY44" s="31"/>
      <c r="DZ44" s="33"/>
      <c r="EA44" s="31"/>
      <c r="EB44" s="31"/>
      <c r="EC44" s="31"/>
      <c r="ED44" s="33"/>
      <c r="EE44" s="31"/>
      <c r="EF44" s="31"/>
      <c r="EG44" s="31"/>
      <c r="EH44" s="33"/>
      <c r="EI44" s="31"/>
      <c r="EJ44" s="31"/>
      <c r="EK44" s="31"/>
      <c r="EL44" s="33"/>
      <c r="EM44" s="31"/>
      <c r="EN44" s="31"/>
      <c r="EO44" s="31"/>
      <c r="EP44" s="33"/>
      <c r="EQ44" s="31"/>
      <c r="ER44" s="31"/>
      <c r="ES44" s="31"/>
      <c r="ET44" s="33"/>
      <c r="EU44" s="31"/>
      <c r="EV44" s="31"/>
      <c r="EW44" s="31"/>
      <c r="EX44" s="33"/>
      <c r="EY44" s="31"/>
      <c r="EZ44" s="31"/>
      <c r="FA44" s="31"/>
      <c r="FB44" s="33"/>
      <c r="FC44" s="31"/>
      <c r="FD44" s="31"/>
      <c r="FE44" s="31"/>
      <c r="FF44" s="33"/>
      <c r="FG44" s="31"/>
      <c r="FH44" s="31"/>
      <c r="FI44" s="31"/>
      <c r="FJ44" s="33"/>
      <c r="FK44" s="31"/>
      <c r="FL44" s="31"/>
      <c r="FM44" s="31"/>
      <c r="FN44" s="33"/>
      <c r="FO44" s="31"/>
      <c r="FP44" s="31"/>
      <c r="FQ44" s="31"/>
      <c r="FR44" s="33"/>
      <c r="FS44" s="31"/>
      <c r="FT44" s="31"/>
      <c r="FU44" s="31"/>
      <c r="FV44" s="33"/>
      <c r="FW44" s="31"/>
      <c r="FX44" s="31"/>
      <c r="FY44" s="31"/>
      <c r="FZ44" s="33"/>
      <c r="GA44" s="31"/>
      <c r="GB44" s="31"/>
      <c r="GC44" s="31"/>
      <c r="GD44" s="33"/>
      <c r="GE44" s="31"/>
      <c r="GF44" s="31"/>
      <c r="GG44" s="31"/>
      <c r="GH44" s="33"/>
      <c r="GI44" s="31"/>
      <c r="GJ44" s="31"/>
      <c r="GK44" s="31"/>
      <c r="GL44" s="33"/>
      <c r="GM44" s="31"/>
      <c r="GN44" s="31"/>
      <c r="GO44" s="31"/>
      <c r="GP44" s="33"/>
      <c r="GQ44" s="31"/>
      <c r="GR44" s="31"/>
      <c r="GS44" s="31"/>
      <c r="GT44" s="33"/>
      <c r="GU44" s="31"/>
      <c r="GV44" s="31"/>
      <c r="GW44" s="31"/>
      <c r="GX44" s="33"/>
      <c r="GY44" s="31"/>
      <c r="GZ44" s="31"/>
      <c r="HA44" s="31"/>
      <c r="HB44" s="33"/>
      <c r="HC44" s="31"/>
      <c r="HD44" s="31"/>
      <c r="HE44" s="31"/>
      <c r="HF44" s="33"/>
      <c r="HG44" s="31"/>
      <c r="HH44" s="31"/>
      <c r="HI44" s="31"/>
      <c r="HJ44" s="33"/>
      <c r="HK44" s="31"/>
      <c r="HL44" s="31"/>
      <c r="HM44" s="31"/>
      <c r="HN44" s="33"/>
      <c r="HO44" s="31"/>
      <c r="HP44" s="31"/>
      <c r="HQ44" s="31"/>
      <c r="HR44" s="33"/>
      <c r="HS44" s="31"/>
      <c r="HT44" s="31"/>
      <c r="HU44" s="31"/>
      <c r="HV44" s="33"/>
      <c r="HW44" s="31"/>
      <c r="HX44" s="31"/>
      <c r="HY44" s="31"/>
      <c r="HZ44" s="33"/>
      <c r="IA44" s="31"/>
      <c r="IB44" s="31"/>
      <c r="IC44" s="31"/>
      <c r="ID44" s="33"/>
      <c r="IE44" s="31"/>
      <c r="IF44" s="31"/>
      <c r="IG44" s="31"/>
    </row>
    <row r="45" spans="1:4" s="8" customFormat="1" ht="15" customHeight="1">
      <c r="A45" s="29" t="s">
        <v>43</v>
      </c>
      <c r="B45" s="30">
        <f>SUM(B32,B44)</f>
        <v>15573.667145119494</v>
      </c>
      <c r="C45" s="30">
        <f>SUM(C32,C44)</f>
        <v>15.57</v>
      </c>
      <c r="D45" s="30">
        <f>SUM(D32,D44)</f>
        <v>93.38941377304337</v>
      </c>
    </row>
    <row r="46" spans="1:4" s="28" customFormat="1" ht="15" customHeight="1">
      <c r="A46" s="6" t="s">
        <v>44</v>
      </c>
      <c r="B46" s="25"/>
      <c r="C46" s="25"/>
      <c r="D46" s="25"/>
    </row>
    <row r="47" spans="1:4" s="28" customFormat="1" ht="15" customHeight="1">
      <c r="A47" s="21" t="s">
        <v>45</v>
      </c>
      <c r="B47" s="20">
        <f>SUM('[2]Deprec_Seguro_Juro'!L15,'[2]Deprec_Seguro_Juro'!L34)</f>
        <v>49.14</v>
      </c>
      <c r="C47" s="20">
        <f>ROUND(B47/('[2]Custeio'!$G$3*'[2]Custeio'!$G$5),2)</f>
        <v>0.05</v>
      </c>
      <c r="D47" s="20">
        <f>B47/$B$51*100</f>
        <v>0.29467406424218523</v>
      </c>
    </row>
    <row r="48" spans="1:4" s="28" customFormat="1" ht="15" customHeight="1">
      <c r="A48" s="21" t="s">
        <v>46</v>
      </c>
      <c r="B48" s="20">
        <f>(B37*50%)*'[2]Entrada'!C12</f>
        <v>63.24479259466588</v>
      </c>
      <c r="C48" s="20">
        <f>ROUND(B48/('[2]Custeio'!$G$3*'[2]Custeio'!$G$5),2)</f>
        <v>0.06</v>
      </c>
      <c r="D48" s="20">
        <f>B48/$B$51*100</f>
        <v>0.37925519080228437</v>
      </c>
    </row>
    <row r="49" spans="1:4" s="28" customFormat="1" ht="15" customHeight="1">
      <c r="A49" s="21" t="s">
        <v>47</v>
      </c>
      <c r="B49" s="20">
        <f>ROUND((3%*'[2]Custeio'!G6),2)</f>
        <v>990</v>
      </c>
      <c r="C49" s="20">
        <f>ROUND(B49/('[2]Custeio'!$G$3*'[2]Custeio'!$G$5),2)</f>
        <v>0.99</v>
      </c>
      <c r="D49" s="20">
        <f>B49/$B$51*100</f>
        <v>5.936656971912156</v>
      </c>
    </row>
    <row r="50" spans="1:243" s="28" customFormat="1" ht="15" customHeight="1">
      <c r="A50" s="26" t="s">
        <v>48</v>
      </c>
      <c r="B50" s="27">
        <f>SUM(B47:B49)</f>
        <v>1102.384792594666</v>
      </c>
      <c r="C50" s="27">
        <f>SUM(C47:C49)</f>
        <v>1.1</v>
      </c>
      <c r="D50" s="27">
        <f>SUM(D47:D49)</f>
        <v>6.610586226956626</v>
      </c>
      <c r="E50" s="31"/>
      <c r="F50" s="31"/>
      <c r="G50" s="32"/>
      <c r="H50" s="33"/>
      <c r="I50" s="31"/>
      <c r="J50" s="31"/>
      <c r="K50" s="32"/>
      <c r="L50" s="33"/>
      <c r="M50" s="31"/>
      <c r="N50" s="31"/>
      <c r="O50" s="32"/>
      <c r="P50" s="33"/>
      <c r="Q50" s="31"/>
      <c r="R50" s="31"/>
      <c r="S50" s="32"/>
      <c r="T50" s="33"/>
      <c r="U50" s="31"/>
      <c r="V50" s="31"/>
      <c r="W50" s="32"/>
      <c r="X50" s="33"/>
      <c r="Y50" s="31"/>
      <c r="Z50" s="31"/>
      <c r="AA50" s="32"/>
      <c r="AB50" s="33"/>
      <c r="AC50" s="31"/>
      <c r="AD50" s="31"/>
      <c r="AE50" s="32"/>
      <c r="AF50" s="33"/>
      <c r="AG50" s="31"/>
      <c r="AH50" s="31"/>
      <c r="AI50" s="32"/>
      <c r="AJ50" s="33"/>
      <c r="AK50" s="31"/>
      <c r="AL50" s="31"/>
      <c r="AM50" s="32"/>
      <c r="AN50" s="33"/>
      <c r="AO50" s="31"/>
      <c r="AP50" s="31"/>
      <c r="AQ50" s="32"/>
      <c r="AR50" s="33"/>
      <c r="AS50" s="31"/>
      <c r="AT50" s="31"/>
      <c r="AU50" s="32"/>
      <c r="AV50" s="33"/>
      <c r="AW50" s="31"/>
      <c r="AX50" s="31"/>
      <c r="AY50" s="32"/>
      <c r="AZ50" s="33"/>
      <c r="BA50" s="31"/>
      <c r="BB50" s="31"/>
      <c r="BC50" s="32"/>
      <c r="BD50" s="33"/>
      <c r="BE50" s="31"/>
      <c r="BF50" s="31"/>
      <c r="BG50" s="32"/>
      <c r="BH50" s="33"/>
      <c r="BI50" s="31"/>
      <c r="BJ50" s="31"/>
      <c r="BK50" s="32"/>
      <c r="BL50" s="33"/>
      <c r="BM50" s="31"/>
      <c r="BN50" s="31"/>
      <c r="BO50" s="32"/>
      <c r="BP50" s="33"/>
      <c r="BQ50" s="31"/>
      <c r="BR50" s="31"/>
      <c r="BS50" s="32"/>
      <c r="BT50" s="33"/>
      <c r="BU50" s="31"/>
      <c r="BV50" s="31"/>
      <c r="BW50" s="32"/>
      <c r="BX50" s="33"/>
      <c r="BY50" s="31"/>
      <c r="BZ50" s="31"/>
      <c r="CA50" s="32"/>
      <c r="CB50" s="33"/>
      <c r="CC50" s="31"/>
      <c r="CD50" s="31"/>
      <c r="CE50" s="32"/>
      <c r="CF50" s="33"/>
      <c r="CG50" s="31"/>
      <c r="CH50" s="31"/>
      <c r="CI50" s="32"/>
      <c r="CJ50" s="33"/>
      <c r="CK50" s="31"/>
      <c r="CL50" s="31"/>
      <c r="CM50" s="32"/>
      <c r="CN50" s="33"/>
      <c r="CO50" s="31"/>
      <c r="CP50" s="31"/>
      <c r="CQ50" s="32"/>
      <c r="CR50" s="33"/>
      <c r="CS50" s="31"/>
      <c r="CT50" s="31"/>
      <c r="CU50" s="32"/>
      <c r="CV50" s="33"/>
      <c r="CW50" s="31"/>
      <c r="CX50" s="31"/>
      <c r="CY50" s="32"/>
      <c r="CZ50" s="33"/>
      <c r="DA50" s="31"/>
      <c r="DB50" s="31"/>
      <c r="DC50" s="32"/>
      <c r="DD50" s="33"/>
      <c r="DE50" s="31"/>
      <c r="DF50" s="31"/>
      <c r="DG50" s="32"/>
      <c r="DH50" s="33"/>
      <c r="DI50" s="31"/>
      <c r="DJ50" s="31"/>
      <c r="DK50" s="32"/>
      <c r="DL50" s="33"/>
      <c r="DM50" s="31"/>
      <c r="DN50" s="31"/>
      <c r="DO50" s="32"/>
      <c r="DP50" s="33"/>
      <c r="DQ50" s="31"/>
      <c r="DR50" s="31"/>
      <c r="DS50" s="32"/>
      <c r="DT50" s="33"/>
      <c r="DU50" s="31"/>
      <c r="DV50" s="31"/>
      <c r="DW50" s="32"/>
      <c r="DX50" s="33"/>
      <c r="DY50" s="31"/>
      <c r="DZ50" s="31"/>
      <c r="EA50" s="32"/>
      <c r="EB50" s="33"/>
      <c r="EC50" s="31"/>
      <c r="ED50" s="31"/>
      <c r="EE50" s="32"/>
      <c r="EF50" s="33"/>
      <c r="EG50" s="31"/>
      <c r="EH50" s="31"/>
      <c r="EI50" s="32"/>
      <c r="EJ50" s="33"/>
      <c r="EK50" s="31"/>
      <c r="EL50" s="31"/>
      <c r="EM50" s="32"/>
      <c r="EN50" s="33"/>
      <c r="EO50" s="31"/>
      <c r="EP50" s="31"/>
      <c r="EQ50" s="32"/>
      <c r="ER50" s="33"/>
      <c r="ES50" s="31"/>
      <c r="ET50" s="31"/>
      <c r="EU50" s="32"/>
      <c r="EV50" s="33"/>
      <c r="EW50" s="31"/>
      <c r="EX50" s="31"/>
      <c r="EY50" s="32"/>
      <c r="EZ50" s="33"/>
      <c r="FA50" s="31"/>
      <c r="FB50" s="31"/>
      <c r="FC50" s="32"/>
      <c r="FD50" s="33"/>
      <c r="FE50" s="31"/>
      <c r="FF50" s="31"/>
      <c r="FG50" s="32"/>
      <c r="FH50" s="33"/>
      <c r="FI50" s="31"/>
      <c r="FJ50" s="31"/>
      <c r="FK50" s="32"/>
      <c r="FL50" s="33"/>
      <c r="FM50" s="31"/>
      <c r="FN50" s="31"/>
      <c r="FO50" s="32"/>
      <c r="FP50" s="33"/>
      <c r="FQ50" s="31"/>
      <c r="FR50" s="31"/>
      <c r="FS50" s="32"/>
      <c r="FT50" s="33"/>
      <c r="FU50" s="31"/>
      <c r="FV50" s="31"/>
      <c r="FW50" s="32"/>
      <c r="FX50" s="33"/>
      <c r="FY50" s="31"/>
      <c r="FZ50" s="31"/>
      <c r="GA50" s="32"/>
      <c r="GB50" s="33"/>
      <c r="GC50" s="31"/>
      <c r="GD50" s="31"/>
      <c r="GE50" s="32"/>
      <c r="GF50" s="33"/>
      <c r="GG50" s="31"/>
      <c r="GH50" s="31"/>
      <c r="GI50" s="32"/>
      <c r="GJ50" s="33"/>
      <c r="GK50" s="31"/>
      <c r="GL50" s="31"/>
      <c r="GM50" s="32"/>
      <c r="GN50" s="33"/>
      <c r="GO50" s="31"/>
      <c r="GP50" s="31"/>
      <c r="GQ50" s="32"/>
      <c r="GR50" s="33"/>
      <c r="GS50" s="31"/>
      <c r="GT50" s="31"/>
      <c r="GU50" s="32"/>
      <c r="GV50" s="33"/>
      <c r="GW50" s="31"/>
      <c r="GX50" s="31"/>
      <c r="GY50" s="32"/>
      <c r="GZ50" s="33"/>
      <c r="HA50" s="31"/>
      <c r="HB50" s="31"/>
      <c r="HC50" s="32"/>
      <c r="HD50" s="33"/>
      <c r="HE50" s="31"/>
      <c r="HF50" s="31"/>
      <c r="HG50" s="32"/>
      <c r="HH50" s="33"/>
      <c r="HI50" s="31"/>
      <c r="HJ50" s="31"/>
      <c r="HK50" s="32"/>
      <c r="HL50" s="33"/>
      <c r="HM50" s="31"/>
      <c r="HN50" s="31"/>
      <c r="HO50" s="32"/>
      <c r="HP50" s="33"/>
      <c r="HQ50" s="31"/>
      <c r="HR50" s="31"/>
      <c r="HS50" s="32"/>
      <c r="HT50" s="33"/>
      <c r="HU50" s="31"/>
      <c r="HV50" s="31"/>
      <c r="HW50" s="32"/>
      <c r="HX50" s="33"/>
      <c r="HY50" s="31"/>
      <c r="HZ50" s="31"/>
      <c r="IA50" s="32"/>
      <c r="IB50" s="33"/>
      <c r="IC50" s="31"/>
      <c r="ID50" s="31"/>
      <c r="IE50" s="32"/>
      <c r="IF50" s="33"/>
      <c r="IG50" s="31"/>
      <c r="IH50" s="31"/>
      <c r="II50" s="32"/>
    </row>
    <row r="51" spans="1:4" s="38" customFormat="1" ht="15" customHeight="1" thickBot="1">
      <c r="A51" s="36" t="s">
        <v>49</v>
      </c>
      <c r="B51" s="37">
        <f>SUM(B45,B50)</f>
        <v>16676.05193771416</v>
      </c>
      <c r="C51" s="37">
        <f>SUM(C45,C50)</f>
        <v>16.67</v>
      </c>
      <c r="D51" s="37">
        <f>SUM(D45,D50)</f>
        <v>100</v>
      </c>
    </row>
    <row r="52" ht="15" customHeight="1">
      <c r="A52" s="39" t="str">
        <f>'[2]Custeio'!B65</f>
        <v>FONTE: CONAB/DIPAI/SUINF/GECUP</v>
      </c>
    </row>
  </sheetData>
  <printOptions horizontalCentered="1"/>
  <pageMargins left="1.1811023622047245" right="0.7874015748031497" top="1.141732283464567" bottom="1.1811023622047245" header="0.5118110236220472" footer="0.5118110236220472"/>
  <pageSetup fitToHeight="1" fitToWidth="1" horizontalDpi="300" verticalDpi="300" orientation="portrait" paperSize="9" scale="84" r:id="rId1"/>
  <headerFooter alignWithMargins="0">
    <oddHeader>&amp;L&amp;"Courier,Negrito"&amp;12CONAB - Companhia Nacional de Abastecimento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hp6005w7sr</dc:creator>
  <cp:keywords/>
  <dc:description/>
  <cp:lastModifiedBy>hp6005w7sr</cp:lastModifiedBy>
  <dcterms:created xsi:type="dcterms:W3CDTF">2014-05-28T11:45:55Z</dcterms:created>
  <dcterms:modified xsi:type="dcterms:W3CDTF">2014-05-28T11:47:14Z</dcterms:modified>
  <cp:category/>
  <cp:version/>
  <cp:contentType/>
  <cp:contentStatus/>
</cp:coreProperties>
</file>